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асчет новая численность " sheetId="1" state="visible" r:id="rId1"/>
  </sheets>
  <definedNames>
    <definedName name="_xlnm._FilterDatabase" localSheetId="0" hidden="1">'Расчет новая численность '!$A$8:$W$26</definedName>
    <definedName name="Print_Titles" localSheetId="0" hidden="0">'Расчет новая численность '!$B:$B,'Расчет новая численность '!$8:$11</definedName>
    <definedName name="нгегл" localSheetId="0">#REF!</definedName>
    <definedName name="Обеспечение_жилыми_помещениями_детей__сирот_и_детей__оставшихся_без_попечения_родителей__а_также_детей__находящихся_под_опекой__попечительством___не_имеющих_закреплённого_жилого_помещения" localSheetId="0">#REF!</definedName>
    <definedName name="олдл" localSheetId="0">#REF!</definedName>
    <definedName name="пр" localSheetId="0">#REF!</definedName>
    <definedName name="нгегл">#REF!</definedName>
    <definedName name="Обеспечение_жилыми_помещениями_детей__сирот_и_детей__оставшихся_без_попечения_родителей__а_также_детей__находящихся_под_опекой__попечительством___не_имеющих_закреплённого_жилого_помещения">#REF!</definedName>
    <definedName name="олдл">#REF!</definedName>
    <definedName name="пр">#REF!</definedName>
    <definedName name="_xlnm._FilterDatabase" localSheetId="0" hidden="1">'Расчет новая численность '!$A$8:$W$26</definedName>
  </definedNames>
  <calcPr/>
</workbook>
</file>

<file path=xl/sharedStrings.xml><?xml version="1.0" encoding="utf-8"?>
<sst xmlns="http://schemas.openxmlformats.org/spreadsheetml/2006/main" count="64" uniqueCount="64">
  <si>
    <t>Приложение</t>
  </si>
  <si>
    <t xml:space="preserve">к финансово-эконномическому обоснованию</t>
  </si>
  <si>
    <t xml:space="preserve">Расчет дополнительной потребности в средствах по субвенции на образование и организацию деятельности комиссий по делам несовершеннолетних и защите их прав</t>
  </si>
  <si>
    <t xml:space="preserve">№ п/п</t>
  </si>
  <si>
    <t xml:space="preserve">Наименование муниципального образования</t>
  </si>
  <si>
    <t xml:space="preserve">Количество специалистов комиссии (вед. специалист)</t>
  </si>
  <si>
    <t xml:space="preserve">Базовый должностной оклад (БДО), руб.</t>
  </si>
  <si>
    <t xml:space="preserve">Коэффициент кратности (К)</t>
  </si>
  <si>
    <t xml:space="preserve">Месячный должностной оклад (ДО), руб.</t>
  </si>
  <si>
    <t xml:space="preserve">Должностной оклад в месяц на шт. числ-ть, руб.</t>
  </si>
  <si>
    <t xml:space="preserve">Ежемесячная надбавка к ДО за классный чин (НКЧ), руб.</t>
  </si>
  <si>
    <t xml:space="preserve">Ежемесячная надбавка к ДО за особые условия (НОУ), руб.</t>
  </si>
  <si>
    <t xml:space="preserve">Ежемесячная надбавка за выслугу лет (НВЛ), руб.</t>
  </si>
  <si>
    <t xml:space="preserve">Норматив ЕДП (мах)</t>
  </si>
  <si>
    <t xml:space="preserve">Ежемесячное денежное поощрение  к ДО (ЕДП), рублей</t>
  </si>
  <si>
    <t xml:space="preserve">Надбавка за работу со сведениями, сост. гос.тайну (НГТ), рублей</t>
  </si>
  <si>
    <t xml:space="preserve">(ДО+НКЧ+НОУ+НВЛ+ЕДП+НГТ)*12*РК, руб.</t>
  </si>
  <si>
    <t xml:space="preserve">Премия за выполнение особо важных и сложных заданий 2 ДО в год, (П), руб.</t>
  </si>
  <si>
    <t xml:space="preserve">Единовременная выплата к отпуску 2 ДО (ЕДВ)+ материальная помощь 1 ДО (МП), руб.</t>
  </si>
  <si>
    <t xml:space="preserve">(ЕДВ+МП+П)*РК, руб.</t>
  </si>
  <si>
    <t xml:space="preserve">ФОТ специалистов, руб.</t>
  </si>
  <si>
    <t xml:space="preserve">Начисления на ФОТ, руб.</t>
  </si>
  <si>
    <t xml:space="preserve">ИТОГО ФОТ с начислениями,  руб.</t>
  </si>
  <si>
    <t xml:space="preserve">ИТОГО ФОТ с начислениями,  тыс. руб.</t>
  </si>
  <si>
    <t xml:space="preserve">Матзатраты </t>
  </si>
  <si>
    <t xml:space="preserve">Итого по субвенции </t>
  </si>
  <si>
    <t>гр.1</t>
  </si>
  <si>
    <t>гр.2</t>
  </si>
  <si>
    <t>гр.3</t>
  </si>
  <si>
    <t>гр.4</t>
  </si>
  <si>
    <t>гр.5</t>
  </si>
  <si>
    <t>гр.6=гр.4*гр.5</t>
  </si>
  <si>
    <t>гр.7=гр.6*гр.3</t>
  </si>
  <si>
    <t>гр.8</t>
  </si>
  <si>
    <t>гр.9=гр.7*0,9</t>
  </si>
  <si>
    <t>гр.10=гр.7*0,3</t>
  </si>
  <si>
    <t>гр.11</t>
  </si>
  <si>
    <t>гр.12=гр.7*гр.11</t>
  </si>
  <si>
    <t>гр.13</t>
  </si>
  <si>
    <t>гр.14=(гр.7+гр.8+гр.9+гр.10+гр.10+гр.12+гр.13)*12*1,25</t>
  </si>
  <si>
    <t>гр.15=гр.7*2</t>
  </si>
  <si>
    <t>гр.16=гр.7*3</t>
  </si>
  <si>
    <t>гр.17=(гр.15+гр.16)*1,25</t>
  </si>
  <si>
    <t>гр.18=гр.14+гр.17</t>
  </si>
  <si>
    <t>гр.19=гр.18*0,302</t>
  </si>
  <si>
    <t>гр.20=гр.18+гр.19</t>
  </si>
  <si>
    <t>гр.21=гр.20/1000</t>
  </si>
  <si>
    <t>гр.22=гр.21*0,25</t>
  </si>
  <si>
    <t>гр.23=гр.21+гр.22</t>
  </si>
  <si>
    <t xml:space="preserve">Баганский район</t>
  </si>
  <si>
    <t xml:space="preserve">Венгеровский район</t>
  </si>
  <si>
    <t xml:space="preserve">Доволенский район</t>
  </si>
  <si>
    <t xml:space="preserve">Здвинский район</t>
  </si>
  <si>
    <t xml:space="preserve">Каргатский район</t>
  </si>
  <si>
    <t xml:space="preserve">Кочковский район</t>
  </si>
  <si>
    <t xml:space="preserve">Кыштовский район</t>
  </si>
  <si>
    <t xml:space="preserve">Северный район</t>
  </si>
  <si>
    <t xml:space="preserve">Убинский район</t>
  </si>
  <si>
    <t xml:space="preserve">Усть-Тарский район</t>
  </si>
  <si>
    <t xml:space="preserve">Чановский район</t>
  </si>
  <si>
    <t xml:space="preserve">Чистоозерный район</t>
  </si>
  <si>
    <t xml:space="preserve">Чулымский район</t>
  </si>
  <si>
    <t>ВСЕГО:</t>
  </si>
  <si>
    <t>-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</si>
</sst>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_-* #,##0.00_р_._-;\-* #,##0.00_р_._-;_-* &quot;-&quot;??_р_._-;_-@_-"/>
    <numFmt numFmtId="161" formatCode="#,##0.0"/>
    <numFmt numFmtId="162" formatCode="#,##0.00_ ;\-#,##0.00\ "/>
  </numFmts>
  <fonts count="14">
    <font>
      <sz val="11.000000"/>
      <color theme="1"/>
      <name val="Calibri"/>
      <scheme val="minor"/>
    </font>
    <font>
      <sz val="10.000000"/>
      <name val="Arial Cyr"/>
    </font>
    <font>
      <sz val="10.000000"/>
      <name val="Arial"/>
    </font>
    <font>
      <sz val="8.000000"/>
      <name val="Arial Cyr"/>
    </font>
    <font>
      <sz val="10.000000"/>
      <name val="Times New Roman"/>
    </font>
    <font>
      <b/>
      <sz val="12.000000"/>
      <name val="Times New Roman"/>
    </font>
    <font>
      <b/>
      <sz val="10.000000"/>
      <name val="Arial Cyr"/>
    </font>
    <font>
      <b/>
      <sz val="7.000000"/>
      <name val="Arial Cyr"/>
    </font>
    <font>
      <b/>
      <sz val="7.000000"/>
      <name val="Times New Roman"/>
    </font>
    <font>
      <sz val="7.000000"/>
      <name val="Arial Cyr"/>
    </font>
    <font>
      <sz val="8.500000"/>
      <name val="Times New Roman"/>
    </font>
    <font>
      <sz val="10.500000"/>
      <name val="Times New Roman"/>
    </font>
    <font>
      <b/>
      <sz val="10.500000"/>
      <name val="Arial Cyr"/>
    </font>
    <font>
      <b/>
      <sz val="10.500000"/>
      <name val="Times New Roman"/>
    </font>
  </fonts>
  <fills count="2">
    <fill>
      <patternFill patternType="none"/>
    </fill>
    <fill>
      <patternFill patternType="gray125"/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30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1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  <xf fontId="0" fillId="0" borderId="0" numFmtId="160" applyNumberFormat="1" applyFont="0" applyFill="0" applyBorder="0" applyProtection="0"/>
  </cellStyleXfs>
  <cellXfs count="35">
    <xf fontId="0" fillId="0" borderId="0" numFmtId="0" xfId="0"/>
    <xf fontId="1" fillId="0" borderId="0" numFmtId="0" xfId="1" applyFont="1"/>
    <xf fontId="4" fillId="0" borderId="0" numFmtId="0" xfId="1" applyFont="1"/>
    <xf fontId="4" fillId="0" borderId="0" numFmtId="0" xfId="1" applyFont="1" applyAlignment="1">
      <alignment horizontal="right"/>
    </xf>
    <xf fontId="5" fillId="0" borderId="0" numFmtId="0" xfId="1" applyFont="1" applyAlignment="1">
      <alignment horizontal="center"/>
    </xf>
    <xf fontId="6" fillId="0" borderId="0" numFmtId="0" xfId="1" applyFont="1" applyAlignment="1">
      <alignment horizontal="center" vertical="center" wrapText="1"/>
    </xf>
    <xf fontId="7" fillId="0" borderId="1" numFmtId="0" xfId="1" applyFont="1" applyBorder="1" applyAlignment="1">
      <alignment horizontal="center" vertical="center" wrapText="1"/>
    </xf>
    <xf fontId="7" fillId="0" borderId="2" numFmtId="0" xfId="1" applyFont="1" applyBorder="1" applyAlignment="1">
      <alignment horizontal="center" vertical="center" wrapText="1"/>
    </xf>
    <xf fontId="8" fillId="0" borderId="1" numFmtId="0" xfId="1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0" borderId="1" numFmtId="160" xfId="273" applyNumberFormat="1" applyFont="1" applyBorder="1" applyAlignment="1">
      <alignment horizontal="center" vertical="center" wrapText="1"/>
    </xf>
    <xf fontId="7" fillId="0" borderId="3" numFmtId="0" xfId="1" applyFont="1" applyBorder="1"/>
    <xf fontId="8" fillId="0" borderId="3" numFmtId="0" xfId="1" applyFont="1" applyBorder="1" applyAlignment="1">
      <alignment horizontal="center" vertical="center" wrapText="1"/>
    </xf>
    <xf fontId="8" fillId="0" borderId="3" numFmtId="0" xfId="0" applyFont="1" applyBorder="1" applyAlignment="1">
      <alignment horizontal="center" vertical="center" wrapText="1"/>
    </xf>
    <xf fontId="7" fillId="0" borderId="3" numFmtId="0" xfId="1" applyFont="1" applyBorder="1" applyAlignment="1">
      <alignment horizontal="center" vertical="center" wrapText="1"/>
    </xf>
    <xf fontId="8" fillId="0" borderId="3" numFmtId="160" xfId="273" applyNumberFormat="1" applyFont="1" applyBorder="1" applyAlignment="1">
      <alignment horizontal="center" vertical="center" wrapText="1"/>
    </xf>
    <xf fontId="7" fillId="0" borderId="4" numFmtId="0" xfId="1" applyFont="1" applyBorder="1"/>
    <xf fontId="8" fillId="0" borderId="4" numFmtId="0" xfId="1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7" fillId="0" borderId="4" numFmtId="0" xfId="1" applyFont="1" applyBorder="1" applyAlignment="1">
      <alignment horizontal="center" vertical="center" wrapText="1"/>
    </xf>
    <xf fontId="8" fillId="0" borderId="4" numFmtId="160" xfId="273" applyNumberFormat="1" applyFont="1" applyBorder="1" applyAlignment="1">
      <alignment horizontal="center" vertical="center" wrapText="1"/>
    </xf>
    <xf fontId="9" fillId="0" borderId="0" numFmtId="0" xfId="1" applyFont="1"/>
    <xf fontId="10" fillId="0" borderId="2" numFmtId="0" xfId="1" applyFont="1" applyBorder="1" applyAlignment="1">
      <alignment horizontal="center" vertical="center"/>
    </xf>
    <xf fontId="4" fillId="0" borderId="2" numFmtId="0" xfId="1" applyFont="1" applyBorder="1"/>
    <xf fontId="11" fillId="0" borderId="2" numFmtId="3" xfId="1" applyNumberFormat="1" applyFont="1" applyBorder="1"/>
    <xf fontId="11" fillId="0" borderId="2" numFmtId="4" xfId="1" applyNumberFormat="1" applyFont="1" applyBorder="1"/>
    <xf fontId="11" fillId="0" borderId="2" numFmtId="161" xfId="1" applyNumberFormat="1" applyFont="1" applyBorder="1"/>
    <xf fontId="11" fillId="0" borderId="5" numFmtId="161" xfId="1" applyNumberFormat="1" applyFont="1" applyBorder="1"/>
    <xf fontId="10" fillId="0" borderId="4" numFmtId="0" xfId="1" applyFont="1" applyBorder="1" applyAlignment="1">
      <alignment horizontal="center" vertical="center"/>
    </xf>
    <xf fontId="12" fillId="0" borderId="0" numFmtId="0" xfId="1" applyFont="1"/>
    <xf fontId="13" fillId="0" borderId="2" numFmtId="0" xfId="1" applyFont="1" applyBorder="1"/>
    <xf fontId="13" fillId="0" borderId="2" numFmtId="3" xfId="1" applyNumberFormat="1" applyFont="1" applyBorder="1" applyAlignment="1">
      <alignment horizontal="right"/>
    </xf>
    <xf fontId="13" fillId="0" borderId="2" numFmtId="161" xfId="1" applyNumberFormat="1" applyFont="1" applyBorder="1" applyAlignment="1">
      <alignment horizontal="right"/>
    </xf>
    <xf fontId="1" fillId="0" borderId="0" numFmtId="162" xfId="1" applyNumberFormat="1" applyFont="1"/>
    <xf fontId="1" fillId="0" borderId="0" numFmtId="161" xfId="1" applyNumberFormat="1" applyFont="1"/>
  </cellXfs>
  <cellStyles count="303">
    <cellStyle name="Обычный" xfId="0" builtinId="0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1 2" xfId="60"/>
    <cellStyle name="Обычный 2 151 3" xfId="61"/>
    <cellStyle name="Обычный 2 151 4" xfId="62"/>
    <cellStyle name="Обычный 2 151 5" xfId="63"/>
    <cellStyle name="Обычный 2 152" xfId="64"/>
    <cellStyle name="Обычный 2 152 2" xfId="65"/>
    <cellStyle name="Обычный 2 152 3" xfId="66"/>
    <cellStyle name="Обычный 2 152 4" xfId="67"/>
    <cellStyle name="Обычный 2 152 5" xfId="68"/>
    <cellStyle name="Обычный 2 153" xfId="69"/>
    <cellStyle name="Обычный 2 153 2" xfId="70"/>
    <cellStyle name="Обычный 2 153 3" xfId="71"/>
    <cellStyle name="Обычный 2 153 4" xfId="72"/>
    <cellStyle name="Обычный 2 153 5" xfId="73"/>
    <cellStyle name="Обычный 2 154" xfId="74"/>
    <cellStyle name="Обычный 2 154 2" xfId="75"/>
    <cellStyle name="Обычный 2 154 3" xfId="76"/>
    <cellStyle name="Обычный 2 154 4" xfId="77"/>
    <cellStyle name="Обычный 2 154 5" xfId="78"/>
    <cellStyle name="Обычный 2 155" xfId="79"/>
    <cellStyle name="Обычный 2 156" xfId="80"/>
    <cellStyle name="Обычный 2 156 2" xfId="81"/>
    <cellStyle name="Обычный 2 156 3" xfId="82"/>
    <cellStyle name="Обычный 2 156 4" xfId="83"/>
    <cellStyle name="Обычный 2 156 5" xfId="84"/>
    <cellStyle name="Обычный 2 157" xfId="85"/>
    <cellStyle name="Обычный 2 157 2" xfId="86"/>
    <cellStyle name="Обычный 2 157 3" xfId="87"/>
    <cellStyle name="Обычный 2 157 4" xfId="88"/>
    <cellStyle name="Обычный 2 157 5" xfId="89"/>
    <cellStyle name="Обычный 2 158" xfId="90"/>
    <cellStyle name="Обычный 2 158 2" xfId="91"/>
    <cellStyle name="Обычный 2 158 3" xfId="92"/>
    <cellStyle name="Обычный 2 158 4" xfId="93"/>
    <cellStyle name="Обычный 2 158 5" xfId="94"/>
    <cellStyle name="Обычный 2 159" xfId="95"/>
    <cellStyle name="Обычный 2 159 2" xfId="96"/>
    <cellStyle name="Обычный 2 159 3" xfId="97"/>
    <cellStyle name="Обычный 2 159 4" xfId="98"/>
    <cellStyle name="Обычный 2 159 5" xfId="99"/>
    <cellStyle name="Обычный 2 16" xfId="100"/>
    <cellStyle name="Обычный 2 160" xfId="101"/>
    <cellStyle name="Обычный 2 160 2" xfId="102"/>
    <cellStyle name="Обычный 2 160 3" xfId="103"/>
    <cellStyle name="Обычный 2 160 4" xfId="104"/>
    <cellStyle name="Обычный 2 160 5" xfId="105"/>
    <cellStyle name="Обычный 2 161" xfId="106"/>
    <cellStyle name="Обычный 2 161 2" xfId="107"/>
    <cellStyle name="Обычный 2 161 3" xfId="108"/>
    <cellStyle name="Обычный 2 161 4" xfId="109"/>
    <cellStyle name="Обычный 2 161 5" xfId="110"/>
    <cellStyle name="Обычный 2 162" xfId="111"/>
    <cellStyle name="Обычный 2 162 2" xfId="112"/>
    <cellStyle name="Обычный 2 162 3" xfId="113"/>
    <cellStyle name="Обычный 2 162 4" xfId="114"/>
    <cellStyle name="Обычный 2 162 5" xfId="115"/>
    <cellStyle name="Обычный 2 163" xfId="116"/>
    <cellStyle name="Обычный 2 163 2" xfId="117"/>
    <cellStyle name="Обычный 2 163 3" xfId="118"/>
    <cellStyle name="Обычный 2 163 4" xfId="119"/>
    <cellStyle name="Обычный 2 163 5" xfId="120"/>
    <cellStyle name="Обычный 2 164" xfId="121"/>
    <cellStyle name="Обычный 2 164 2" xfId="122"/>
    <cellStyle name="Обычный 2 164 3" xfId="123"/>
    <cellStyle name="Обычный 2 164 4" xfId="124"/>
    <cellStyle name="Обычный 2 164 5" xfId="125"/>
    <cellStyle name="Обычный 2 165" xfId="126"/>
    <cellStyle name="Обычный 2 165 2" xfId="127"/>
    <cellStyle name="Обычный 2 165 3" xfId="128"/>
    <cellStyle name="Обычный 2 165 4" xfId="129"/>
    <cellStyle name="Обычный 2 165 5" xfId="130"/>
    <cellStyle name="Обычный 2 166" xfId="131"/>
    <cellStyle name="Обычный 2 166 2" xfId="132"/>
    <cellStyle name="Обычный 2 166 3" xfId="133"/>
    <cellStyle name="Обычный 2 166 4" xfId="134"/>
    <cellStyle name="Обычный 2 166 5" xfId="135"/>
    <cellStyle name="Обычный 2 167" xfId="136"/>
    <cellStyle name="Обычный 2 17" xfId="137"/>
    <cellStyle name="Обычный 2 18" xfId="138"/>
    <cellStyle name="Обычный 2 19" xfId="139"/>
    <cellStyle name="Обычный 2 2" xfId="140"/>
    <cellStyle name="Обычный 2 20" xfId="141"/>
    <cellStyle name="Обычный 2 21" xfId="142"/>
    <cellStyle name="Обычный 2 22" xfId="143"/>
    <cellStyle name="Обычный 2 23" xfId="144"/>
    <cellStyle name="Обычный 2 24" xfId="145"/>
    <cellStyle name="Обычный 2 25" xfId="146"/>
    <cellStyle name="Обычный 2 26" xfId="147"/>
    <cellStyle name="Обычный 2 27" xfId="148"/>
    <cellStyle name="Обычный 2 28" xfId="149"/>
    <cellStyle name="Обычный 2 29" xfId="150"/>
    <cellStyle name="Обычный 2 3" xfId="151"/>
    <cellStyle name="Обычный 2 30" xfId="152"/>
    <cellStyle name="Обычный 2 31" xfId="153"/>
    <cellStyle name="Обычный 2 32" xfId="154"/>
    <cellStyle name="Обычный 2 33" xfId="155"/>
    <cellStyle name="Обычный 2 34" xfId="156"/>
    <cellStyle name="Обычный 2 35" xfId="157"/>
    <cellStyle name="Обычный 2 36" xfId="158"/>
    <cellStyle name="Обычный 2 37" xfId="159"/>
    <cellStyle name="Обычный 2 38" xfId="160"/>
    <cellStyle name="Обычный 2 39" xfId="161"/>
    <cellStyle name="Обычный 2 4" xfId="162"/>
    <cellStyle name="Обычный 2 40" xfId="163"/>
    <cellStyle name="Обычный 2 41" xfId="164"/>
    <cellStyle name="Обычный 2 42" xfId="165"/>
    <cellStyle name="Обычный 2 43" xfId="166"/>
    <cellStyle name="Обычный 2 44" xfId="167"/>
    <cellStyle name="Обычный 2 45" xfId="168"/>
    <cellStyle name="Обычный 2 46" xfId="169"/>
    <cellStyle name="Обычный 2 47" xfId="170"/>
    <cellStyle name="Обычный 2 48" xfId="171"/>
    <cellStyle name="Обычный 2 49" xfId="172"/>
    <cellStyle name="Обычный 2 5" xfId="173"/>
    <cellStyle name="Обычный 2 50" xfId="174"/>
    <cellStyle name="Обычный 2 51" xfId="175"/>
    <cellStyle name="Обычный 2 52" xfId="176"/>
    <cellStyle name="Обычный 2 53" xfId="177"/>
    <cellStyle name="Обычный 2 54" xfId="178"/>
    <cellStyle name="Обычный 2 55" xfId="179"/>
    <cellStyle name="Обычный 2 56" xfId="180"/>
    <cellStyle name="Обычный 2 57" xfId="181"/>
    <cellStyle name="Обычный 2 58" xfId="182"/>
    <cellStyle name="Обычный 2 59" xfId="183"/>
    <cellStyle name="Обычный 2 6" xfId="184"/>
    <cellStyle name="Обычный 2 60" xfId="185"/>
    <cellStyle name="Обычный 2 61" xfId="186"/>
    <cellStyle name="Обычный 2 62" xfId="187"/>
    <cellStyle name="Обычный 2 63" xfId="188"/>
    <cellStyle name="Обычный 2 64" xfId="189"/>
    <cellStyle name="Обычный 2 65" xfId="190"/>
    <cellStyle name="Обычный 2 66" xfId="191"/>
    <cellStyle name="Обычный 2 67" xfId="192"/>
    <cellStyle name="Обычный 2 68" xfId="193"/>
    <cellStyle name="Обычный 2 69" xfId="194"/>
    <cellStyle name="Обычный 2 7" xfId="195"/>
    <cellStyle name="Обычный 2 70" xfId="196"/>
    <cellStyle name="Обычный 2 71" xfId="197"/>
    <cellStyle name="Обычный 2 72" xfId="198"/>
    <cellStyle name="Обычный 2 73" xfId="199"/>
    <cellStyle name="Обычный 2 74" xfId="200"/>
    <cellStyle name="Обычный 2 75" xfId="201"/>
    <cellStyle name="Обычный 2 76" xfId="202"/>
    <cellStyle name="Обычный 2 77" xfId="203"/>
    <cellStyle name="Обычный 2 78" xfId="204"/>
    <cellStyle name="Обычный 2 79" xfId="205"/>
    <cellStyle name="Обычный 2 8" xfId="206"/>
    <cellStyle name="Обычный 2 80" xfId="207"/>
    <cellStyle name="Обычный 2 81" xfId="208"/>
    <cellStyle name="Обычный 2 82" xfId="209"/>
    <cellStyle name="Обычный 2 83" xfId="210"/>
    <cellStyle name="Обычный 2 84" xfId="211"/>
    <cellStyle name="Обычный 2 85" xfId="212"/>
    <cellStyle name="Обычный 2 86" xfId="213"/>
    <cellStyle name="Обычный 2 87" xfId="214"/>
    <cellStyle name="Обычный 2 88" xfId="215"/>
    <cellStyle name="Обычный 2 89" xfId="216"/>
    <cellStyle name="Обычный 2 9" xfId="217"/>
    <cellStyle name="Обычный 2 90" xfId="218"/>
    <cellStyle name="Обычный 2 91" xfId="219"/>
    <cellStyle name="Обычный 2 92" xfId="220"/>
    <cellStyle name="Обычный 2 93" xfId="221"/>
    <cellStyle name="Обычный 2 94" xfId="222"/>
    <cellStyle name="Обычный 2 95" xfId="223"/>
    <cellStyle name="Обычный 2 96" xfId="224"/>
    <cellStyle name="Обычный 2 97" xfId="225"/>
    <cellStyle name="Обычный 2 98" xfId="226"/>
    <cellStyle name="Обычный 2 99" xfId="227"/>
    <cellStyle name="Обычный 26" xfId="228"/>
    <cellStyle name="Обычный 26 2" xfId="229"/>
    <cellStyle name="Обычный 26 3" xfId="230"/>
    <cellStyle name="Обычный 26 4" xfId="231"/>
    <cellStyle name="Обычный 26 5" xfId="232"/>
    <cellStyle name="Обычный 27" xfId="233"/>
    <cellStyle name="Обычный 27 2" xfId="234"/>
    <cellStyle name="Обычный 27 3" xfId="235"/>
    <cellStyle name="Обычный 27 4" xfId="236"/>
    <cellStyle name="Обычный 27 5" xfId="237"/>
    <cellStyle name="Обычный 28" xfId="238"/>
    <cellStyle name="Обычный 28 2" xfId="239"/>
    <cellStyle name="Обычный 28 3" xfId="240"/>
    <cellStyle name="Обычный 28 4" xfId="241"/>
    <cellStyle name="Обычный 28 5" xfId="242"/>
    <cellStyle name="Обычный 29" xfId="243"/>
    <cellStyle name="Обычный 29 2" xfId="244"/>
    <cellStyle name="Обычный 29 3" xfId="245"/>
    <cellStyle name="Обычный 29 4" xfId="246"/>
    <cellStyle name="Обычный 29 5" xfId="247"/>
    <cellStyle name="Финансовый 10" xfId="248"/>
    <cellStyle name="Финансовый 10 2" xfId="249"/>
    <cellStyle name="Финансовый 10 3" xfId="250"/>
    <cellStyle name="Финансовый 10 4" xfId="251"/>
    <cellStyle name="Финансовый 10 5" xfId="252"/>
    <cellStyle name="Финансовый 11" xfId="253"/>
    <cellStyle name="Финансовый 11 2" xfId="254"/>
    <cellStyle name="Финансовый 11 3" xfId="255"/>
    <cellStyle name="Финансовый 11 4" xfId="256"/>
    <cellStyle name="Финансовый 11 5" xfId="257"/>
    <cellStyle name="Финансовый 12" xfId="258"/>
    <cellStyle name="Финансовый 12 2" xfId="259"/>
    <cellStyle name="Финансовый 12 3" xfId="260"/>
    <cellStyle name="Финансовый 12 4" xfId="261"/>
    <cellStyle name="Финансовый 12 5" xfId="262"/>
    <cellStyle name="Финансовый 13" xfId="263"/>
    <cellStyle name="Финансовый 13 2" xfId="264"/>
    <cellStyle name="Финансовый 13 3" xfId="265"/>
    <cellStyle name="Финансовый 13 4" xfId="266"/>
    <cellStyle name="Финансовый 13 5" xfId="267"/>
    <cellStyle name="Финансовый 14" xfId="268"/>
    <cellStyle name="Финансовый 14 2" xfId="269"/>
    <cellStyle name="Финансовый 14 3" xfId="270"/>
    <cellStyle name="Финансовый 14 4" xfId="271"/>
    <cellStyle name="Финансовый 14 5" xfId="272"/>
    <cellStyle name="Финансовый 2" xfId="273"/>
    <cellStyle name="Финансовый 2 2" xfId="274"/>
    <cellStyle name="Финансовый 2 3" xfId="275"/>
    <cellStyle name="Финансовый 2 4" xfId="276"/>
    <cellStyle name="Финансовый 2 5" xfId="277"/>
    <cellStyle name="Финансовый 3" xfId="278"/>
    <cellStyle name="Финансовый 3 2" xfId="279"/>
    <cellStyle name="Финансовый 3 3" xfId="280"/>
    <cellStyle name="Финансовый 3 4" xfId="281"/>
    <cellStyle name="Финансовый 3 5" xfId="282"/>
    <cellStyle name="Финансовый 4" xfId="283"/>
    <cellStyle name="Финансовый 4 2" xfId="284"/>
    <cellStyle name="Финансовый 4 3" xfId="285"/>
    <cellStyle name="Финансовый 4 4" xfId="286"/>
    <cellStyle name="Финансовый 4 5" xfId="287"/>
    <cellStyle name="Финансовый 6" xfId="288"/>
    <cellStyle name="Финансовый 6 2" xfId="289"/>
    <cellStyle name="Финансовый 6 3" xfId="290"/>
    <cellStyle name="Финансовый 6 4" xfId="291"/>
    <cellStyle name="Финансовый 6 5" xfId="292"/>
    <cellStyle name="Финансовый 7" xfId="293"/>
    <cellStyle name="Финансовый 7 2" xfId="294"/>
    <cellStyle name="Финансовый 7 3" xfId="295"/>
    <cellStyle name="Финансовый 7 4" xfId="296"/>
    <cellStyle name="Финансовый 7 5" xfId="297"/>
    <cellStyle name="Финансовый 9" xfId="298"/>
    <cellStyle name="Финансовый 9 2" xfId="299"/>
    <cellStyle name="Финансовый 9 3" xfId="300"/>
    <cellStyle name="Финансовый 9 4" xfId="301"/>
    <cellStyle name="Финансовый 9 5" xfId="3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50"/>
    <outlinePr applyStyles="0" summaryBelow="1" summaryRight="1" showOutlineSymbols="1"/>
    <pageSetUpPr autoPageBreaks="1" fitToPage="1"/>
  </sheetPr>
  <sheetViews>
    <sheetView zoomScale="100" workbookViewId="0">
      <pane xSplit="2" ySplit="12" topLeftCell="C13" activePane="bottomRight" state="frozen"/>
      <selection activeCell="Z8" activeCellId="0" sqref="Z8"/>
    </sheetView>
  </sheetViews>
  <sheetFormatPr defaultRowHeight="14.25"/>
  <cols>
    <col customWidth="1" min="1" max="1" style="1" width="2.7109375"/>
    <col customWidth="1" min="2" max="2" style="1" width="18"/>
    <col customWidth="1" min="3" max="3" style="1" width="7.140625"/>
    <col customWidth="1" min="4" max="4" style="1" width="9.42578125"/>
    <col customWidth="1" min="5" max="5" style="1" width="6.85546875"/>
    <col customWidth="1" min="6" max="6" style="1" width="8.28515625"/>
    <col customWidth="1" min="7" max="7" style="1" width="9"/>
    <col customWidth="1" min="8" max="8" style="1" width="8.140625"/>
    <col customWidth="1" min="9" max="9" style="1" width="9.42578125"/>
    <col customWidth="1" min="10" max="10" style="1" width="10.140625"/>
    <col customWidth="1" min="11" max="11" style="1" width="5.5703125"/>
    <col customWidth="1" min="12" max="12" style="1" width="9.7109375"/>
    <col customWidth="1" min="13" max="13" style="1" width="6.42578125"/>
    <col customWidth="1" min="14" max="14" style="1" width="12.28515625"/>
    <col customWidth="1" min="15" max="15" style="1" width="10.140625"/>
    <col customWidth="1" min="16" max="16" style="1" width="11.42578125"/>
    <col customWidth="1" min="17" max="17" style="1" width="10.28515625"/>
    <col customWidth="1" min="18" max="18" style="1" width="11.140625"/>
    <col customWidth="1" min="19" max="19" style="1" width="10.42578125"/>
    <col customWidth="1" min="20" max="20" style="1" width="12"/>
    <col customWidth="1" min="21" max="21" style="1" width="8"/>
    <col customWidth="1" min="22" max="22" style="1" width="8.5703125"/>
    <col customWidth="1" min="23" max="23" style="1" width="8.7109375"/>
    <col min="24" max="16384" style="1" width="9.140625"/>
  </cols>
  <sheetData>
    <row r="1">
      <c r="S1" s="2"/>
      <c r="T1" s="2"/>
      <c r="U1" s="2"/>
      <c r="V1" s="3" t="s">
        <v>0</v>
      </c>
      <c r="W1" s="3"/>
    </row>
    <row r="2">
      <c r="S2" s="3" t="s">
        <v>1</v>
      </c>
      <c r="T2" s="3"/>
      <c r="U2" s="3"/>
      <c r="V2" s="3"/>
      <c r="W2" s="3"/>
    </row>
    <row r="3">
      <c r="S3" s="3"/>
      <c r="T3" s="3"/>
      <c r="U3" s="3"/>
      <c r="V3" s="3"/>
      <c r="W3" s="3"/>
    </row>
    <row r="4">
      <c r="S4" s="3"/>
      <c r="T4" s="3"/>
      <c r="U4" s="3"/>
      <c r="V4" s="3"/>
      <c r="W4" s="3"/>
    </row>
    <row r="5">
      <c r="S5" s="3"/>
      <c r="T5" s="3"/>
      <c r="U5" s="3"/>
      <c r="V5" s="3"/>
      <c r="W5" s="3"/>
    </row>
    <row r="6" ht="31.5" customHeight="1">
      <c r="B6" s="4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</row>
    <row r="7" ht="7.5" customHeight="1"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</row>
    <row r="8" ht="30.75" customHeight="1">
      <c r="A8" s="6" t="s">
        <v>3</v>
      </c>
      <c r="B8" s="7" t="s">
        <v>4</v>
      </c>
      <c r="C8" s="7" t="s">
        <v>5</v>
      </c>
      <c r="D8" s="8" t="s">
        <v>6</v>
      </c>
      <c r="E8" s="8" t="s">
        <v>7</v>
      </c>
      <c r="F8" s="8" t="s">
        <v>8</v>
      </c>
      <c r="G8" s="8" t="s">
        <v>9</v>
      </c>
      <c r="H8" s="8" t="s">
        <v>10</v>
      </c>
      <c r="I8" s="9" t="s">
        <v>11</v>
      </c>
      <c r="J8" s="9" t="s">
        <v>12</v>
      </c>
      <c r="K8" s="6" t="s">
        <v>13</v>
      </c>
      <c r="L8" s="10" t="s">
        <v>14</v>
      </c>
      <c r="M8" s="8" t="s">
        <v>15</v>
      </c>
      <c r="N8" s="8" t="s">
        <v>16</v>
      </c>
      <c r="O8" s="8" t="s">
        <v>17</v>
      </c>
      <c r="P8" s="8" t="s">
        <v>18</v>
      </c>
      <c r="Q8" s="8" t="s">
        <v>19</v>
      </c>
      <c r="R8" s="10" t="s">
        <v>20</v>
      </c>
      <c r="S8" s="6" t="s">
        <v>21</v>
      </c>
      <c r="T8" s="6" t="s">
        <v>22</v>
      </c>
      <c r="U8" s="6" t="s">
        <v>23</v>
      </c>
      <c r="V8" s="6" t="s">
        <v>24</v>
      </c>
      <c r="W8" s="7" t="s">
        <v>25</v>
      </c>
    </row>
    <row r="9" ht="15" customHeight="1">
      <c r="A9" s="11"/>
      <c r="B9" s="7"/>
      <c r="C9" s="7"/>
      <c r="D9" s="12"/>
      <c r="E9" s="12"/>
      <c r="F9" s="12"/>
      <c r="G9" s="12"/>
      <c r="H9" s="12"/>
      <c r="I9" s="13"/>
      <c r="J9" s="13"/>
      <c r="K9" s="14"/>
      <c r="L9" s="15"/>
      <c r="M9" s="12"/>
      <c r="N9" s="12"/>
      <c r="O9" s="12"/>
      <c r="P9" s="12"/>
      <c r="Q9" s="12"/>
      <c r="R9" s="15"/>
      <c r="S9" s="14"/>
      <c r="T9" s="14"/>
      <c r="U9" s="14"/>
      <c r="V9" s="14"/>
      <c r="W9" s="7"/>
    </row>
    <row r="10" ht="21.75" customHeight="1">
      <c r="A10" s="11"/>
      <c r="B10" s="7"/>
      <c r="C10" s="7"/>
      <c r="D10" s="12"/>
      <c r="E10" s="12"/>
      <c r="F10" s="12"/>
      <c r="G10" s="12"/>
      <c r="H10" s="12"/>
      <c r="I10" s="13"/>
      <c r="J10" s="13"/>
      <c r="K10" s="14"/>
      <c r="L10" s="15"/>
      <c r="M10" s="12"/>
      <c r="N10" s="12"/>
      <c r="O10" s="12"/>
      <c r="P10" s="12"/>
      <c r="Q10" s="12"/>
      <c r="R10" s="15"/>
      <c r="S10" s="14"/>
      <c r="T10" s="14"/>
      <c r="U10" s="14"/>
      <c r="V10" s="14"/>
      <c r="W10" s="7"/>
    </row>
    <row r="11" ht="18.75" customHeight="1">
      <c r="A11" s="16"/>
      <c r="B11" s="7"/>
      <c r="C11" s="7"/>
      <c r="D11" s="17"/>
      <c r="E11" s="17"/>
      <c r="F11" s="17"/>
      <c r="G11" s="17"/>
      <c r="H11" s="17"/>
      <c r="I11" s="18"/>
      <c r="J11" s="18"/>
      <c r="K11" s="19"/>
      <c r="L11" s="20"/>
      <c r="M11" s="17"/>
      <c r="N11" s="17"/>
      <c r="O11" s="17"/>
      <c r="P11" s="17"/>
      <c r="Q11" s="17"/>
      <c r="R11" s="20"/>
      <c r="S11" s="19"/>
      <c r="T11" s="19"/>
      <c r="U11" s="19"/>
      <c r="V11" s="19"/>
      <c r="W11" s="7"/>
    </row>
    <row r="12" s="21" customFormat="1" ht="36">
      <c r="A12" s="19" t="s">
        <v>26</v>
      </c>
      <c r="B12" s="19" t="s">
        <v>27</v>
      </c>
      <c r="C12" s="19" t="s">
        <v>28</v>
      </c>
      <c r="D12" s="19" t="s">
        <v>29</v>
      </c>
      <c r="E12" s="19" t="s">
        <v>30</v>
      </c>
      <c r="F12" s="19" t="s">
        <v>31</v>
      </c>
      <c r="G12" s="19" t="s">
        <v>32</v>
      </c>
      <c r="H12" s="19" t="s">
        <v>33</v>
      </c>
      <c r="I12" s="19" t="s">
        <v>34</v>
      </c>
      <c r="J12" s="19" t="s">
        <v>35</v>
      </c>
      <c r="K12" s="19" t="s">
        <v>36</v>
      </c>
      <c r="L12" s="19" t="s">
        <v>37</v>
      </c>
      <c r="M12" s="19" t="s">
        <v>38</v>
      </c>
      <c r="N12" s="19" t="s">
        <v>39</v>
      </c>
      <c r="O12" s="19" t="s">
        <v>40</v>
      </c>
      <c r="P12" s="19" t="s">
        <v>41</v>
      </c>
      <c r="Q12" s="19" t="s">
        <v>42</v>
      </c>
      <c r="R12" s="19" t="s">
        <v>43</v>
      </c>
      <c r="S12" s="19" t="s">
        <v>44</v>
      </c>
      <c r="T12" s="19" t="s">
        <v>45</v>
      </c>
      <c r="U12" s="19" t="s">
        <v>46</v>
      </c>
      <c r="V12" s="19" t="s">
        <v>47</v>
      </c>
      <c r="W12" s="7" t="s">
        <v>48</v>
      </c>
    </row>
    <row r="13" ht="13.5">
      <c r="A13" s="22">
        <v>1</v>
      </c>
      <c r="B13" s="23" t="s">
        <v>49</v>
      </c>
      <c r="C13" s="24">
        <v>1</v>
      </c>
      <c r="D13" s="25">
        <v>4590</v>
      </c>
      <c r="E13" s="25">
        <v>1.47</v>
      </c>
      <c r="F13" s="26">
        <f t="shared" ref="F13:F25" si="0">D13*E13</f>
        <v>6747.3000000000002</v>
      </c>
      <c r="G13" s="26">
        <f t="shared" ref="G13:G25" si="1">C13*F13</f>
        <v>6747.3000000000002</v>
      </c>
      <c r="H13" s="26">
        <f t="shared" ref="H13:H25" si="2">C13*2068</f>
        <v>2068</v>
      </c>
      <c r="I13" s="26">
        <f t="shared" ref="I13:I25" si="3">G13*0.9</f>
        <v>6072.5700000000006</v>
      </c>
      <c r="J13" s="26">
        <f t="shared" ref="J13:J25" si="4">G13*0.3</f>
        <v>2024.1900000000001</v>
      </c>
      <c r="K13" s="26">
        <v>3.0499999999999998</v>
      </c>
      <c r="L13" s="26">
        <f t="shared" ref="L13:L25" si="5">G13*K13</f>
        <v>20579.264999999999</v>
      </c>
      <c r="M13" s="26">
        <v>0</v>
      </c>
      <c r="N13" s="26">
        <f t="shared" ref="N13:N25" si="6">(G13+H13+I13+J13+L13+M13)*12*1.25</f>
        <v>562369.875</v>
      </c>
      <c r="O13" s="26">
        <f t="shared" ref="O13:O25" si="7">2*G13</f>
        <v>13494.6</v>
      </c>
      <c r="P13" s="26">
        <f t="shared" ref="P13:P25" si="8">3*G13</f>
        <v>20241.900000000001</v>
      </c>
      <c r="Q13" s="26">
        <f t="shared" ref="Q13:Q25" si="9">(O13+P13)*1.25</f>
        <v>42170.625</v>
      </c>
      <c r="R13" s="26">
        <f t="shared" ref="R13:R25" si="10">N13+Q13</f>
        <v>604540.5</v>
      </c>
      <c r="S13" s="27">
        <f t="shared" ref="S13:S25" si="11">R13*0.302</f>
        <v>182571.231</v>
      </c>
      <c r="T13" s="27">
        <f t="shared" ref="T13:T25" si="12">S13+R13</f>
        <v>787111.73100000003</v>
      </c>
      <c r="U13" s="27">
        <f t="shared" ref="U13:U25" si="13">ROUNDUP(T13/1000,1)</f>
        <v>787.20000000000005</v>
      </c>
      <c r="V13" s="27">
        <f t="shared" ref="V13:V25" si="14">U13*0.25</f>
        <v>196.80000000000001</v>
      </c>
      <c r="W13" s="26">
        <f t="shared" ref="W13:W25" si="15">U13+V13</f>
        <v>984</v>
      </c>
    </row>
    <row r="14" ht="13.5">
      <c r="A14" s="28">
        <v>4</v>
      </c>
      <c r="B14" s="23" t="s">
        <v>50</v>
      </c>
      <c r="C14" s="24">
        <v>1</v>
      </c>
      <c r="D14" s="25">
        <v>4590</v>
      </c>
      <c r="E14" s="25">
        <v>1.47</v>
      </c>
      <c r="F14" s="26">
        <f t="shared" si="0"/>
        <v>6747.3000000000002</v>
      </c>
      <c r="G14" s="26">
        <f t="shared" si="1"/>
        <v>6747.3000000000002</v>
      </c>
      <c r="H14" s="26">
        <f t="shared" si="2"/>
        <v>2068</v>
      </c>
      <c r="I14" s="26">
        <f t="shared" si="3"/>
        <v>6072.5700000000006</v>
      </c>
      <c r="J14" s="26">
        <f t="shared" si="4"/>
        <v>2024.1900000000001</v>
      </c>
      <c r="K14" s="26">
        <v>3.0499999999999998</v>
      </c>
      <c r="L14" s="26">
        <f t="shared" si="5"/>
        <v>20579.264999999999</v>
      </c>
      <c r="M14" s="26">
        <v>0</v>
      </c>
      <c r="N14" s="26">
        <f t="shared" si="6"/>
        <v>562369.875</v>
      </c>
      <c r="O14" s="26">
        <f t="shared" si="7"/>
        <v>13494.6</v>
      </c>
      <c r="P14" s="26">
        <f t="shared" si="8"/>
        <v>20241.900000000001</v>
      </c>
      <c r="Q14" s="26">
        <f t="shared" si="9"/>
        <v>42170.625</v>
      </c>
      <c r="R14" s="26">
        <f t="shared" si="10"/>
        <v>604540.5</v>
      </c>
      <c r="S14" s="27">
        <f t="shared" si="11"/>
        <v>182571.231</v>
      </c>
      <c r="T14" s="27">
        <f t="shared" si="12"/>
        <v>787111.73100000003</v>
      </c>
      <c r="U14" s="27">
        <f t="shared" si="13"/>
        <v>787.20000000000005</v>
      </c>
      <c r="V14" s="27">
        <f t="shared" si="14"/>
        <v>196.80000000000001</v>
      </c>
      <c r="W14" s="26">
        <f t="shared" si="15"/>
        <v>984</v>
      </c>
    </row>
    <row r="15" ht="13.5">
      <c r="A15" s="22">
        <v>5</v>
      </c>
      <c r="B15" s="23" t="s">
        <v>51</v>
      </c>
      <c r="C15" s="24">
        <v>1</v>
      </c>
      <c r="D15" s="25">
        <v>4590</v>
      </c>
      <c r="E15" s="25">
        <v>1.47</v>
      </c>
      <c r="F15" s="26">
        <f t="shared" si="0"/>
        <v>6747.3000000000002</v>
      </c>
      <c r="G15" s="26">
        <f t="shared" si="1"/>
        <v>6747.3000000000002</v>
      </c>
      <c r="H15" s="26">
        <f t="shared" si="2"/>
        <v>2068</v>
      </c>
      <c r="I15" s="26">
        <f t="shared" si="3"/>
        <v>6072.5700000000006</v>
      </c>
      <c r="J15" s="26">
        <f t="shared" si="4"/>
        <v>2024.1900000000001</v>
      </c>
      <c r="K15" s="26">
        <v>3.0499999999999998</v>
      </c>
      <c r="L15" s="26">
        <f t="shared" si="5"/>
        <v>20579.264999999999</v>
      </c>
      <c r="M15" s="26">
        <v>0</v>
      </c>
      <c r="N15" s="26">
        <f t="shared" si="6"/>
        <v>562369.875</v>
      </c>
      <c r="O15" s="26">
        <f t="shared" si="7"/>
        <v>13494.6</v>
      </c>
      <c r="P15" s="26">
        <f t="shared" si="8"/>
        <v>20241.900000000001</v>
      </c>
      <c r="Q15" s="26">
        <f t="shared" si="9"/>
        <v>42170.625</v>
      </c>
      <c r="R15" s="26">
        <f t="shared" si="10"/>
        <v>604540.5</v>
      </c>
      <c r="S15" s="27">
        <f t="shared" si="11"/>
        <v>182571.231</v>
      </c>
      <c r="T15" s="27">
        <f t="shared" si="12"/>
        <v>787111.73100000003</v>
      </c>
      <c r="U15" s="27">
        <f t="shared" si="13"/>
        <v>787.20000000000005</v>
      </c>
      <c r="V15" s="27">
        <f t="shared" si="14"/>
        <v>196.80000000000001</v>
      </c>
      <c r="W15" s="26">
        <f t="shared" si="15"/>
        <v>984</v>
      </c>
    </row>
    <row r="16" ht="13.5">
      <c r="A16" s="28">
        <v>6</v>
      </c>
      <c r="B16" s="23" t="s">
        <v>52</v>
      </c>
      <c r="C16" s="24">
        <v>1</v>
      </c>
      <c r="D16" s="25">
        <v>4590</v>
      </c>
      <c r="E16" s="25">
        <v>1.47</v>
      </c>
      <c r="F16" s="26">
        <f t="shared" si="0"/>
        <v>6747.3000000000002</v>
      </c>
      <c r="G16" s="26">
        <f t="shared" si="1"/>
        <v>6747.3000000000002</v>
      </c>
      <c r="H16" s="26">
        <f t="shared" si="2"/>
        <v>2068</v>
      </c>
      <c r="I16" s="26">
        <f t="shared" si="3"/>
        <v>6072.5700000000006</v>
      </c>
      <c r="J16" s="26">
        <f t="shared" si="4"/>
        <v>2024.1900000000001</v>
      </c>
      <c r="K16" s="26">
        <v>3.0499999999999998</v>
      </c>
      <c r="L16" s="26">
        <f t="shared" si="5"/>
        <v>20579.264999999999</v>
      </c>
      <c r="M16" s="26">
        <v>0</v>
      </c>
      <c r="N16" s="26">
        <f t="shared" si="6"/>
        <v>562369.875</v>
      </c>
      <c r="O16" s="26">
        <f t="shared" si="7"/>
        <v>13494.6</v>
      </c>
      <c r="P16" s="26">
        <f t="shared" si="8"/>
        <v>20241.900000000001</v>
      </c>
      <c r="Q16" s="26">
        <f t="shared" si="9"/>
        <v>42170.625</v>
      </c>
      <c r="R16" s="26">
        <f t="shared" si="10"/>
        <v>604540.5</v>
      </c>
      <c r="S16" s="27">
        <f t="shared" si="11"/>
        <v>182571.231</v>
      </c>
      <c r="T16" s="27">
        <f t="shared" si="12"/>
        <v>787111.73100000003</v>
      </c>
      <c r="U16" s="27">
        <f t="shared" si="13"/>
        <v>787.20000000000005</v>
      </c>
      <c r="V16" s="27">
        <f t="shared" si="14"/>
        <v>196.80000000000001</v>
      </c>
      <c r="W16" s="26">
        <f t="shared" si="15"/>
        <v>984</v>
      </c>
    </row>
    <row r="17" ht="13.5">
      <c r="A17" s="22">
        <v>9</v>
      </c>
      <c r="B17" s="23" t="s">
        <v>53</v>
      </c>
      <c r="C17" s="24">
        <v>1</v>
      </c>
      <c r="D17" s="25">
        <v>4590</v>
      </c>
      <c r="E17" s="25">
        <v>1.47</v>
      </c>
      <c r="F17" s="26">
        <f t="shared" si="0"/>
        <v>6747.3000000000002</v>
      </c>
      <c r="G17" s="26">
        <f t="shared" si="1"/>
        <v>6747.3000000000002</v>
      </c>
      <c r="H17" s="26">
        <f t="shared" si="2"/>
        <v>2068</v>
      </c>
      <c r="I17" s="26">
        <f t="shared" si="3"/>
        <v>6072.5700000000006</v>
      </c>
      <c r="J17" s="26">
        <f t="shared" si="4"/>
        <v>2024.1900000000001</v>
      </c>
      <c r="K17" s="26">
        <v>3.0499999999999998</v>
      </c>
      <c r="L17" s="26">
        <f t="shared" si="5"/>
        <v>20579.264999999999</v>
      </c>
      <c r="M17" s="26">
        <v>0</v>
      </c>
      <c r="N17" s="26">
        <f t="shared" si="6"/>
        <v>562369.875</v>
      </c>
      <c r="O17" s="26">
        <f t="shared" si="7"/>
        <v>13494.6</v>
      </c>
      <c r="P17" s="26">
        <f t="shared" si="8"/>
        <v>20241.900000000001</v>
      </c>
      <c r="Q17" s="26">
        <f t="shared" si="9"/>
        <v>42170.625</v>
      </c>
      <c r="R17" s="26">
        <f t="shared" si="10"/>
        <v>604540.5</v>
      </c>
      <c r="S17" s="27">
        <f t="shared" si="11"/>
        <v>182571.231</v>
      </c>
      <c r="T17" s="27">
        <f t="shared" si="12"/>
        <v>787111.73100000003</v>
      </c>
      <c r="U17" s="27">
        <f t="shared" si="13"/>
        <v>787.20000000000005</v>
      </c>
      <c r="V17" s="27">
        <f t="shared" si="14"/>
        <v>196.80000000000001</v>
      </c>
      <c r="W17" s="26">
        <f t="shared" si="15"/>
        <v>984</v>
      </c>
    </row>
    <row r="18" ht="13.5">
      <c r="A18" s="28">
        <v>12</v>
      </c>
      <c r="B18" s="23" t="s">
        <v>54</v>
      </c>
      <c r="C18" s="24">
        <v>1</v>
      </c>
      <c r="D18" s="25">
        <v>4590</v>
      </c>
      <c r="E18" s="25">
        <v>1.47</v>
      </c>
      <c r="F18" s="26">
        <f t="shared" si="0"/>
        <v>6747.3000000000002</v>
      </c>
      <c r="G18" s="26">
        <f t="shared" si="1"/>
        <v>6747.3000000000002</v>
      </c>
      <c r="H18" s="26">
        <f t="shared" si="2"/>
        <v>2068</v>
      </c>
      <c r="I18" s="26">
        <f t="shared" si="3"/>
        <v>6072.5700000000006</v>
      </c>
      <c r="J18" s="26">
        <f t="shared" si="4"/>
        <v>2024.1900000000001</v>
      </c>
      <c r="K18" s="26">
        <v>3.0499999999999998</v>
      </c>
      <c r="L18" s="26">
        <f t="shared" si="5"/>
        <v>20579.264999999999</v>
      </c>
      <c r="M18" s="26">
        <v>0</v>
      </c>
      <c r="N18" s="26">
        <f t="shared" si="6"/>
        <v>562369.875</v>
      </c>
      <c r="O18" s="26">
        <f t="shared" si="7"/>
        <v>13494.6</v>
      </c>
      <c r="P18" s="26">
        <f t="shared" si="8"/>
        <v>20241.900000000001</v>
      </c>
      <c r="Q18" s="26">
        <f t="shared" si="9"/>
        <v>42170.625</v>
      </c>
      <c r="R18" s="26">
        <f t="shared" si="10"/>
        <v>604540.5</v>
      </c>
      <c r="S18" s="27">
        <f t="shared" si="11"/>
        <v>182571.231</v>
      </c>
      <c r="T18" s="27">
        <f t="shared" si="12"/>
        <v>787111.73100000003</v>
      </c>
      <c r="U18" s="27">
        <f t="shared" si="13"/>
        <v>787.20000000000005</v>
      </c>
      <c r="V18" s="27">
        <f t="shared" si="14"/>
        <v>196.80000000000001</v>
      </c>
      <c r="W18" s="26">
        <f t="shared" si="15"/>
        <v>984</v>
      </c>
    </row>
    <row r="19" ht="13.5">
      <c r="A19" s="28">
        <v>16</v>
      </c>
      <c r="B19" s="23" t="s">
        <v>55</v>
      </c>
      <c r="C19" s="24">
        <v>1</v>
      </c>
      <c r="D19" s="25">
        <v>4590</v>
      </c>
      <c r="E19" s="25">
        <v>1.47</v>
      </c>
      <c r="F19" s="26">
        <f t="shared" si="0"/>
        <v>6747.3000000000002</v>
      </c>
      <c r="G19" s="26">
        <f t="shared" si="1"/>
        <v>6747.3000000000002</v>
      </c>
      <c r="H19" s="26">
        <f t="shared" si="2"/>
        <v>2068</v>
      </c>
      <c r="I19" s="26">
        <f t="shared" si="3"/>
        <v>6072.5700000000006</v>
      </c>
      <c r="J19" s="26">
        <f t="shared" si="4"/>
        <v>2024.1900000000001</v>
      </c>
      <c r="K19" s="26">
        <v>3.0499999999999998</v>
      </c>
      <c r="L19" s="26">
        <f t="shared" si="5"/>
        <v>20579.264999999999</v>
      </c>
      <c r="M19" s="26">
        <v>0</v>
      </c>
      <c r="N19" s="26">
        <f t="shared" si="6"/>
        <v>562369.875</v>
      </c>
      <c r="O19" s="26">
        <f t="shared" si="7"/>
        <v>13494.6</v>
      </c>
      <c r="P19" s="26">
        <f t="shared" si="8"/>
        <v>20241.900000000001</v>
      </c>
      <c r="Q19" s="26">
        <f t="shared" si="9"/>
        <v>42170.625</v>
      </c>
      <c r="R19" s="26">
        <f t="shared" si="10"/>
        <v>604540.5</v>
      </c>
      <c r="S19" s="27">
        <f t="shared" si="11"/>
        <v>182571.231</v>
      </c>
      <c r="T19" s="27">
        <f t="shared" si="12"/>
        <v>787111.73100000003</v>
      </c>
      <c r="U19" s="27">
        <f t="shared" si="13"/>
        <v>787.20000000000005</v>
      </c>
      <c r="V19" s="27">
        <f t="shared" si="14"/>
        <v>196.80000000000001</v>
      </c>
      <c r="W19" s="26">
        <f t="shared" si="15"/>
        <v>984</v>
      </c>
    </row>
    <row r="20" ht="13.5">
      <c r="A20" s="22">
        <v>21</v>
      </c>
      <c r="B20" s="23" t="s">
        <v>56</v>
      </c>
      <c r="C20" s="24">
        <v>1</v>
      </c>
      <c r="D20" s="25">
        <v>4590</v>
      </c>
      <c r="E20" s="25">
        <v>1.47</v>
      </c>
      <c r="F20" s="26">
        <f t="shared" si="0"/>
        <v>6747.3000000000002</v>
      </c>
      <c r="G20" s="26">
        <f t="shared" si="1"/>
        <v>6747.3000000000002</v>
      </c>
      <c r="H20" s="26">
        <f t="shared" si="2"/>
        <v>2068</v>
      </c>
      <c r="I20" s="26">
        <f t="shared" si="3"/>
        <v>6072.5700000000006</v>
      </c>
      <c r="J20" s="26">
        <f t="shared" si="4"/>
        <v>2024.1900000000001</v>
      </c>
      <c r="K20" s="26">
        <v>3.0499999999999998</v>
      </c>
      <c r="L20" s="26">
        <f t="shared" si="5"/>
        <v>20579.264999999999</v>
      </c>
      <c r="M20" s="26">
        <v>0</v>
      </c>
      <c r="N20" s="26">
        <f t="shared" si="6"/>
        <v>562369.875</v>
      </c>
      <c r="O20" s="26">
        <f t="shared" si="7"/>
        <v>13494.6</v>
      </c>
      <c r="P20" s="26">
        <f t="shared" si="8"/>
        <v>20241.900000000001</v>
      </c>
      <c r="Q20" s="26">
        <f t="shared" si="9"/>
        <v>42170.625</v>
      </c>
      <c r="R20" s="26">
        <f t="shared" si="10"/>
        <v>604540.5</v>
      </c>
      <c r="S20" s="27">
        <f t="shared" si="11"/>
        <v>182571.231</v>
      </c>
      <c r="T20" s="27">
        <f t="shared" si="12"/>
        <v>787111.73100000003</v>
      </c>
      <c r="U20" s="27">
        <f t="shared" si="13"/>
        <v>787.20000000000005</v>
      </c>
      <c r="V20" s="27">
        <f t="shared" si="14"/>
        <v>196.80000000000001</v>
      </c>
      <c r="W20" s="26">
        <f t="shared" si="15"/>
        <v>984</v>
      </c>
    </row>
    <row r="21" ht="13.5">
      <c r="A21" s="22">
        <v>25</v>
      </c>
      <c r="B21" s="23" t="s">
        <v>57</v>
      </c>
      <c r="C21" s="24">
        <v>1</v>
      </c>
      <c r="D21" s="25">
        <v>4590</v>
      </c>
      <c r="E21" s="25">
        <v>1.47</v>
      </c>
      <c r="F21" s="26">
        <f t="shared" si="0"/>
        <v>6747.3000000000002</v>
      </c>
      <c r="G21" s="26">
        <f t="shared" si="1"/>
        <v>6747.3000000000002</v>
      </c>
      <c r="H21" s="26">
        <f t="shared" si="2"/>
        <v>2068</v>
      </c>
      <c r="I21" s="26">
        <f t="shared" si="3"/>
        <v>6072.5700000000006</v>
      </c>
      <c r="J21" s="26">
        <f t="shared" si="4"/>
        <v>2024.1900000000001</v>
      </c>
      <c r="K21" s="26">
        <v>3.0499999999999998</v>
      </c>
      <c r="L21" s="26">
        <f t="shared" si="5"/>
        <v>20579.264999999999</v>
      </c>
      <c r="M21" s="26">
        <v>0</v>
      </c>
      <c r="N21" s="26">
        <f t="shared" si="6"/>
        <v>562369.875</v>
      </c>
      <c r="O21" s="26">
        <f t="shared" si="7"/>
        <v>13494.6</v>
      </c>
      <c r="P21" s="26">
        <f t="shared" si="8"/>
        <v>20241.900000000001</v>
      </c>
      <c r="Q21" s="26">
        <f t="shared" si="9"/>
        <v>42170.625</v>
      </c>
      <c r="R21" s="26">
        <f t="shared" si="10"/>
        <v>604540.5</v>
      </c>
      <c r="S21" s="27">
        <f t="shared" si="11"/>
        <v>182571.231</v>
      </c>
      <c r="T21" s="27">
        <f t="shared" si="12"/>
        <v>787111.73100000003</v>
      </c>
      <c r="U21" s="27">
        <f t="shared" si="13"/>
        <v>787.20000000000005</v>
      </c>
      <c r="V21" s="27">
        <f t="shared" si="14"/>
        <v>196.80000000000001</v>
      </c>
      <c r="W21" s="26">
        <f t="shared" si="15"/>
        <v>984</v>
      </c>
    </row>
    <row r="22" ht="13.5">
      <c r="A22" s="28">
        <v>26</v>
      </c>
      <c r="B22" s="23" t="s">
        <v>58</v>
      </c>
      <c r="C22" s="24">
        <v>1</v>
      </c>
      <c r="D22" s="25">
        <v>4590</v>
      </c>
      <c r="E22" s="25">
        <v>1.47</v>
      </c>
      <c r="F22" s="26">
        <f t="shared" si="0"/>
        <v>6747.3000000000002</v>
      </c>
      <c r="G22" s="26">
        <f t="shared" si="1"/>
        <v>6747.3000000000002</v>
      </c>
      <c r="H22" s="26">
        <f t="shared" si="2"/>
        <v>2068</v>
      </c>
      <c r="I22" s="26">
        <f t="shared" si="3"/>
        <v>6072.5700000000006</v>
      </c>
      <c r="J22" s="26">
        <f t="shared" si="4"/>
        <v>2024.1900000000001</v>
      </c>
      <c r="K22" s="26">
        <v>3.0499999999999998</v>
      </c>
      <c r="L22" s="26">
        <f t="shared" si="5"/>
        <v>20579.264999999999</v>
      </c>
      <c r="M22" s="26">
        <v>0</v>
      </c>
      <c r="N22" s="26">
        <f t="shared" si="6"/>
        <v>562369.875</v>
      </c>
      <c r="O22" s="26">
        <f t="shared" si="7"/>
        <v>13494.6</v>
      </c>
      <c r="P22" s="26">
        <f t="shared" si="8"/>
        <v>20241.900000000001</v>
      </c>
      <c r="Q22" s="26">
        <f t="shared" si="9"/>
        <v>42170.625</v>
      </c>
      <c r="R22" s="26">
        <f t="shared" si="10"/>
        <v>604540.5</v>
      </c>
      <c r="S22" s="27">
        <f t="shared" si="11"/>
        <v>182571.231</v>
      </c>
      <c r="T22" s="27">
        <f t="shared" si="12"/>
        <v>787111.73100000003</v>
      </c>
      <c r="U22" s="27">
        <f t="shared" si="13"/>
        <v>787.20000000000005</v>
      </c>
      <c r="V22" s="27">
        <f t="shared" si="14"/>
        <v>196.80000000000001</v>
      </c>
      <c r="W22" s="26">
        <f t="shared" si="15"/>
        <v>984</v>
      </c>
    </row>
    <row r="23" ht="13.5">
      <c r="A23" s="22">
        <v>27</v>
      </c>
      <c r="B23" s="23" t="s">
        <v>59</v>
      </c>
      <c r="C23" s="24">
        <v>1</v>
      </c>
      <c r="D23" s="25">
        <v>4590</v>
      </c>
      <c r="E23" s="25">
        <v>1.47</v>
      </c>
      <c r="F23" s="26">
        <f t="shared" si="0"/>
        <v>6747.3000000000002</v>
      </c>
      <c r="G23" s="26">
        <f t="shared" si="1"/>
        <v>6747.3000000000002</v>
      </c>
      <c r="H23" s="26">
        <f t="shared" si="2"/>
        <v>2068</v>
      </c>
      <c r="I23" s="26">
        <f t="shared" si="3"/>
        <v>6072.5700000000006</v>
      </c>
      <c r="J23" s="26">
        <f t="shared" si="4"/>
        <v>2024.1900000000001</v>
      </c>
      <c r="K23" s="26">
        <v>3.0499999999999998</v>
      </c>
      <c r="L23" s="26">
        <f t="shared" si="5"/>
        <v>20579.264999999999</v>
      </c>
      <c r="M23" s="26">
        <v>0</v>
      </c>
      <c r="N23" s="26">
        <f t="shared" si="6"/>
        <v>562369.875</v>
      </c>
      <c r="O23" s="26">
        <f t="shared" si="7"/>
        <v>13494.6</v>
      </c>
      <c r="P23" s="26">
        <f t="shared" si="8"/>
        <v>20241.900000000001</v>
      </c>
      <c r="Q23" s="26">
        <f t="shared" si="9"/>
        <v>42170.625</v>
      </c>
      <c r="R23" s="26">
        <f t="shared" si="10"/>
        <v>604540.5</v>
      </c>
      <c r="S23" s="27">
        <f t="shared" si="11"/>
        <v>182571.231</v>
      </c>
      <c r="T23" s="27">
        <f t="shared" si="12"/>
        <v>787111.73100000003</v>
      </c>
      <c r="U23" s="27">
        <f t="shared" si="13"/>
        <v>787.20000000000005</v>
      </c>
      <c r="V23" s="27">
        <f t="shared" si="14"/>
        <v>196.80000000000001</v>
      </c>
      <c r="W23" s="26">
        <f t="shared" si="15"/>
        <v>984</v>
      </c>
    </row>
    <row r="24" ht="13.5">
      <c r="A24" s="22">
        <v>29</v>
      </c>
      <c r="B24" s="23" t="s">
        <v>60</v>
      </c>
      <c r="C24" s="24">
        <v>1</v>
      </c>
      <c r="D24" s="25">
        <v>4590</v>
      </c>
      <c r="E24" s="25">
        <v>1.47</v>
      </c>
      <c r="F24" s="26">
        <f t="shared" si="0"/>
        <v>6747.3000000000002</v>
      </c>
      <c r="G24" s="26">
        <f t="shared" si="1"/>
        <v>6747.3000000000002</v>
      </c>
      <c r="H24" s="26">
        <f t="shared" si="2"/>
        <v>2068</v>
      </c>
      <c r="I24" s="26">
        <f t="shared" si="3"/>
        <v>6072.5700000000006</v>
      </c>
      <c r="J24" s="26">
        <f t="shared" si="4"/>
        <v>2024.1900000000001</v>
      </c>
      <c r="K24" s="26">
        <v>3.0499999999999998</v>
      </c>
      <c r="L24" s="26">
        <f t="shared" si="5"/>
        <v>20579.264999999999</v>
      </c>
      <c r="M24" s="26">
        <v>0</v>
      </c>
      <c r="N24" s="26">
        <f t="shared" si="6"/>
        <v>562369.875</v>
      </c>
      <c r="O24" s="26">
        <f t="shared" si="7"/>
        <v>13494.6</v>
      </c>
      <c r="P24" s="26">
        <f t="shared" si="8"/>
        <v>20241.900000000001</v>
      </c>
      <c r="Q24" s="26">
        <f t="shared" si="9"/>
        <v>42170.625</v>
      </c>
      <c r="R24" s="26">
        <f t="shared" si="10"/>
        <v>604540.5</v>
      </c>
      <c r="S24" s="27">
        <f t="shared" si="11"/>
        <v>182571.231</v>
      </c>
      <c r="T24" s="27">
        <f t="shared" si="12"/>
        <v>787111.73100000003</v>
      </c>
      <c r="U24" s="27">
        <f t="shared" si="13"/>
        <v>787.20000000000005</v>
      </c>
      <c r="V24" s="27">
        <f t="shared" si="14"/>
        <v>196.80000000000001</v>
      </c>
      <c r="W24" s="26">
        <f t="shared" si="15"/>
        <v>984</v>
      </c>
    </row>
    <row r="25" ht="13.5">
      <c r="A25" s="28">
        <v>30</v>
      </c>
      <c r="B25" s="23" t="s">
        <v>61</v>
      </c>
      <c r="C25" s="24">
        <v>1</v>
      </c>
      <c r="D25" s="25">
        <v>4590</v>
      </c>
      <c r="E25" s="25">
        <v>1.47</v>
      </c>
      <c r="F25" s="26">
        <f t="shared" si="0"/>
        <v>6747.3000000000002</v>
      </c>
      <c r="G25" s="26">
        <f t="shared" si="1"/>
        <v>6747.3000000000002</v>
      </c>
      <c r="H25" s="26">
        <f t="shared" si="2"/>
        <v>2068</v>
      </c>
      <c r="I25" s="26">
        <f t="shared" si="3"/>
        <v>6072.5700000000006</v>
      </c>
      <c r="J25" s="26">
        <f t="shared" si="4"/>
        <v>2024.1900000000001</v>
      </c>
      <c r="K25" s="26">
        <v>3.0499999999999998</v>
      </c>
      <c r="L25" s="26">
        <f t="shared" si="5"/>
        <v>20579.264999999999</v>
      </c>
      <c r="M25" s="26">
        <v>0</v>
      </c>
      <c r="N25" s="26">
        <f t="shared" si="6"/>
        <v>562369.875</v>
      </c>
      <c r="O25" s="26">
        <f t="shared" si="7"/>
        <v>13494.6</v>
      </c>
      <c r="P25" s="26">
        <f t="shared" si="8"/>
        <v>20241.900000000001</v>
      </c>
      <c r="Q25" s="26">
        <f t="shared" si="9"/>
        <v>42170.625</v>
      </c>
      <c r="R25" s="26">
        <f t="shared" si="10"/>
        <v>604540.5</v>
      </c>
      <c r="S25" s="27">
        <f t="shared" si="11"/>
        <v>182571.231</v>
      </c>
      <c r="T25" s="27">
        <f t="shared" si="12"/>
        <v>787111.73100000003</v>
      </c>
      <c r="U25" s="27">
        <f t="shared" si="13"/>
        <v>787.20000000000005</v>
      </c>
      <c r="V25" s="27">
        <f t="shared" si="14"/>
        <v>196.80000000000001</v>
      </c>
      <c r="W25" s="26">
        <f t="shared" si="15"/>
        <v>984</v>
      </c>
    </row>
    <row r="26" s="29" customFormat="1" ht="13.5">
      <c r="A26" s="30"/>
      <c r="B26" s="30" t="s">
        <v>62</v>
      </c>
      <c r="C26" s="31">
        <f t="shared" ref="C26:G26" si="16">SUM(C13:C25)</f>
        <v>13</v>
      </c>
      <c r="D26" s="32">
        <f>SUM(D13:D25)</f>
        <v>59670</v>
      </c>
      <c r="E26" s="31" t="s">
        <v>63</v>
      </c>
      <c r="F26" s="32">
        <f>SUM(F13:F25)</f>
        <v>87714.900000000023</v>
      </c>
      <c r="G26" s="32">
        <f t="shared" si="16"/>
        <v>87714.900000000023</v>
      </c>
      <c r="H26" s="32">
        <f>SUM(H13:H25)</f>
        <v>26884</v>
      </c>
      <c r="I26" s="32">
        <f>SUM(I13:I25)</f>
        <v>78943.410000000018</v>
      </c>
      <c r="J26" s="32">
        <f>SUM(J13:J25)</f>
        <v>26314.469999999998</v>
      </c>
      <c r="K26" s="32" t="s">
        <v>63</v>
      </c>
      <c r="L26" s="32">
        <f>SUM(L13:L25)</f>
        <v>267530.44500000007</v>
      </c>
      <c r="M26" s="32">
        <f>SUM(M13:M25)</f>
        <v>0</v>
      </c>
      <c r="N26" s="32">
        <f>SUM(N13:N25)</f>
        <v>7310808.375</v>
      </c>
      <c r="O26" s="32">
        <f>SUM(O13:O25)</f>
        <v>175429.80000000005</v>
      </c>
      <c r="P26" s="32">
        <f>SUM(P13:P25)</f>
        <v>263144.69999999995</v>
      </c>
      <c r="Q26" s="32">
        <f>SUM(Q13:Q25)</f>
        <v>548218.125</v>
      </c>
      <c r="R26" s="32">
        <f>SUM(R13:R25)</f>
        <v>7859026.5</v>
      </c>
      <c r="S26" s="32">
        <f>SUM(S13:S25)</f>
        <v>2373426.0029999996</v>
      </c>
      <c r="T26" s="32">
        <f>SUM(T13:T25)</f>
        <v>10232452.503</v>
      </c>
      <c r="U26" s="32">
        <f>SUM(U13:U25)</f>
        <v>10233.6</v>
      </c>
      <c r="V26" s="32">
        <f>SUM(V13:V25)</f>
        <v>2558.4000000000001</v>
      </c>
      <c r="W26" s="32">
        <f>SUM(W13:W25)</f>
        <v>12792</v>
      </c>
    </row>
    <row r="27">
      <c r="C27" s="33"/>
      <c r="W27" s="33"/>
    </row>
    <row r="28">
      <c r="W28" s="34"/>
    </row>
  </sheetData>
  <autoFilter ref="A8:W26"/>
  <mergeCells count="26">
    <mergeCell ref="V1:W1"/>
    <mergeCell ref="S2:W2"/>
    <mergeCell ref="B6:W6"/>
    <mergeCell ref="A8:A11"/>
    <mergeCell ref="B8:B11"/>
    <mergeCell ref="C8:C11"/>
    <mergeCell ref="D8:D11"/>
    <mergeCell ref="E8:E11"/>
    <mergeCell ref="F8:F11"/>
    <mergeCell ref="G8:G11"/>
    <mergeCell ref="H8:H11"/>
    <mergeCell ref="I8:I11"/>
    <mergeCell ref="J8:J11"/>
    <mergeCell ref="K8:K11"/>
    <mergeCell ref="L8:L11"/>
    <mergeCell ref="M8:M11"/>
    <mergeCell ref="N8:N11"/>
    <mergeCell ref="O8:O11"/>
    <mergeCell ref="P8:P11"/>
    <mergeCell ref="Q8:Q11"/>
    <mergeCell ref="R8:R11"/>
    <mergeCell ref="S8:S11"/>
    <mergeCell ref="T8:T11"/>
    <mergeCell ref="U8:U11"/>
    <mergeCell ref="V8:V11"/>
    <mergeCell ref="W8:W11"/>
  </mergeCells>
  <printOptions headings="0" gridLines="0"/>
  <pageMargins left="0.39370078740157477" right="0" top="0" bottom="0" header="0" footer="0"/>
  <pageSetup paperSize="9" scale="7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revision>7</cp:revision>
  <dcterms:created xsi:type="dcterms:W3CDTF">2012-06-08T04:38:17Z</dcterms:created>
  <dcterms:modified xsi:type="dcterms:W3CDTF">2025-04-18T03:26:08Z</dcterms:modified>
</cp:coreProperties>
</file>